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meza\OneDrive - United Nations Development Programme\Técnico\Manuales y guías hechas por el proyecto\Facturación\Editables\2019\"/>
    </mc:Choice>
  </mc:AlternateContent>
  <xr:revisionPtr revIDLastSave="1" documentId="11_525D0F86807CFA84FC72EF6924183CEFC7FDA6F2" xr6:coauthVersionLast="40" xr6:coauthVersionMax="40" xr10:uidLastSave="{865226BE-6DD3-4AB3-8ABD-44F3E1CA95C6}"/>
  <bookViews>
    <workbookView xWindow="-109" yWindow="-109" windowWidth="18775" windowHeight="10067" activeTab="1" xr2:uid="{00000000-000D-0000-FFFF-FFFF00000000}"/>
  </bookViews>
  <sheets>
    <sheet name="Cálculo tarifa N3" sheetId="2" r:id="rId1"/>
    <sheet name="Explicación" sheetId="1" r:id="rId2"/>
  </sheets>
  <definedNames>
    <definedName name="Cortayreco">Explicación!$A$76:$A$78</definedName>
    <definedName name="SIyNO">Explicación!$B$82:$B$83</definedName>
    <definedName name="SyN">Explicación!$B$82:$B$84</definedName>
    <definedName name="Tarifa">Explicación!$A$64:$A$67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2" i="1" l="1"/>
  <c r="H27" i="1" l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B25" i="2" l="1"/>
  <c r="B35" i="2" l="1"/>
  <c r="B36" i="2"/>
  <c r="B34" i="2"/>
  <c r="B60" i="1" l="1"/>
  <c r="B32" i="1"/>
  <c r="I43" i="1" s="1"/>
  <c r="C63" i="1" l="1"/>
  <c r="C67" i="1" s="1"/>
  <c r="B32" i="2"/>
  <c r="F63" i="1"/>
  <c r="D63" i="1"/>
  <c r="E63" i="1"/>
  <c r="M43" i="1"/>
  <c r="L43" i="1"/>
  <c r="B43" i="1"/>
  <c r="B66" i="1" s="1"/>
  <c r="B26" i="2" s="1"/>
  <c r="G43" i="1"/>
  <c r="F43" i="1"/>
  <c r="E43" i="1"/>
  <c r="D43" i="1"/>
  <c r="A43" i="1"/>
  <c r="C43" i="1"/>
  <c r="H43" i="1"/>
  <c r="B67" i="1" s="1"/>
  <c r="J43" i="1"/>
  <c r="K43" i="1"/>
  <c r="G38" i="1"/>
  <c r="I38" i="1"/>
  <c r="J38" i="1"/>
  <c r="K38" i="1"/>
  <c r="L38" i="1"/>
  <c r="M38" i="1"/>
  <c r="A38" i="1"/>
  <c r="D38" i="1"/>
  <c r="E38" i="1"/>
  <c r="F38" i="1"/>
  <c r="C38" i="1"/>
  <c r="B38" i="1"/>
  <c r="B64" i="1" s="1"/>
  <c r="H38" i="1"/>
  <c r="B65" i="1" s="1"/>
  <c r="C64" i="1" l="1"/>
  <c r="C65" i="1"/>
  <c r="C66" i="1"/>
  <c r="B27" i="2" s="1"/>
  <c r="F65" i="1"/>
  <c r="F64" i="1"/>
  <c r="D66" i="1"/>
  <c r="B28" i="2" s="1"/>
  <c r="E65" i="1"/>
  <c r="D64" i="1"/>
  <c r="F66" i="1"/>
  <c r="B30" i="2" s="1"/>
  <c r="F67" i="1"/>
  <c r="D65" i="1"/>
  <c r="E67" i="1"/>
  <c r="D67" i="1"/>
  <c r="E64" i="1"/>
  <c r="E66" i="1"/>
  <c r="B29" i="2" s="1"/>
  <c r="G64" i="1" l="1"/>
  <c r="G65" i="1"/>
  <c r="G66" i="1"/>
  <c r="B31" i="2" s="1"/>
  <c r="G67" i="1"/>
  <c r="B33" i="2" l="1"/>
  <c r="B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Meza</author>
  </authors>
  <commentList>
    <comment ref="B13" authorId="0" shapeId="0" xr:uid="{00000000-0006-0000-0000-000001000000}">
      <text>
        <r>
          <rPr>
            <sz val="9"/>
            <color indexed="81"/>
            <rFont val="Tahoma"/>
            <family val="2"/>
          </rPr>
          <t>En esta casilla se coloca el número de servicios (pajas) que tiene el acueducto</t>
        </r>
      </text>
    </comment>
    <comment ref="B14" authorId="0" shapeId="0" xr:uid="{00000000-0006-0000-0000-000002000000}">
      <text>
        <r>
          <rPr>
            <sz val="9"/>
            <color indexed="81"/>
            <rFont val="Tahoma"/>
            <family val="2"/>
          </rPr>
          <t>Aquí se selecciona la categoría del servicio al que le vamos a realizar el cálculo tarifario, si tenemos pozo (bombeo y mixto) y si tenemos captación (gravedad), y además si es domiciliar (Domipre) o comercial (Emprego)</t>
        </r>
      </text>
    </comment>
    <comment ref="B18" authorId="0" shapeId="0" xr:uid="{00000000-0006-0000-0000-000003000000}">
      <text>
        <r>
          <rPr>
            <sz val="9"/>
            <color indexed="81"/>
            <rFont val="Tahoma"/>
            <family val="2"/>
          </rPr>
          <t>Aquí ponemos la cantidad de metros cúbicos consumidos durante el mes</t>
        </r>
      </text>
    </comment>
    <comment ref="B19" authorId="0" shapeId="0" xr:uid="{00000000-0006-0000-0000-000004000000}">
      <text>
        <r>
          <rPr>
            <sz val="9"/>
            <color indexed="81"/>
            <rFont val="Tahoma"/>
            <family val="2"/>
          </rPr>
          <t>Si a la fecha máxima para pagar la persona no ha pagado seleccionamos Si (aplica sólo cuando la persona no paga a tiempo)</t>
        </r>
      </text>
    </comment>
    <comment ref="B2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Usamos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en esta casilla sólo si la persona solicita voluntariamente que le quiten el medidor</t>
        </r>
      </text>
    </comment>
    <comment ref="B2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Usamos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en esta casilla sólo si la persona solicita voluntariamente que le quiten el medidor</t>
        </r>
      </text>
    </comment>
    <comment ref="B2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Usamos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cuando una persona no paga a tiempo su recibo y ya tenemos certeza que el fontanero o la fontanera quitó el medidor</t>
        </r>
      </text>
    </comment>
    <comment ref="B37" authorId="0" shapeId="0" xr:uid="{00000000-0006-0000-0000-000008000000}">
      <text>
        <r>
          <rPr>
            <sz val="9"/>
            <color indexed="81"/>
            <rFont val="Tahoma"/>
            <family val="2"/>
          </rPr>
          <t>Este es el total que debe pagar la abonada o abonado</t>
        </r>
      </text>
    </comment>
  </commentList>
</comments>
</file>

<file path=xl/sharedStrings.xml><?xml version="1.0" encoding="utf-8"?>
<sst xmlns="http://schemas.openxmlformats.org/spreadsheetml/2006/main" count="147" uniqueCount="86">
  <si>
    <t>Rango de abonados</t>
  </si>
  <si>
    <t>DOMIPRE</t>
  </si>
  <si>
    <t>EMPREGO</t>
  </si>
  <si>
    <t>Tarifa Base</t>
  </si>
  <si>
    <t>Consumo en metros cúbicos</t>
  </si>
  <si>
    <t>Tarifa Fija</t>
  </si>
  <si>
    <t>1 a 10</t>
  </si>
  <si>
    <t>11 a 30</t>
  </si>
  <si>
    <t>31 a 60</t>
  </si>
  <si>
    <t>Más de 60</t>
  </si>
  <si>
    <t>Acueductos por Gravedad </t>
  </si>
  <si>
    <t>1 a 50</t>
  </si>
  <si>
    <t>51 a 100</t>
  </si>
  <si>
    <t>101 a 150</t>
  </si>
  <si>
    <t>151 a 300</t>
  </si>
  <si>
    <t>301 a 500</t>
  </si>
  <si>
    <t>501 a 1000</t>
  </si>
  <si>
    <t>Más de 1000</t>
  </si>
  <si>
    <t>Tarifa base</t>
  </si>
  <si>
    <t>Abonados:</t>
  </si>
  <si>
    <t>Instrucciones:</t>
  </si>
  <si>
    <t>Rango</t>
  </si>
  <si>
    <t>Domipre</t>
  </si>
  <si>
    <t>Tarifa correspondiente:</t>
  </si>
  <si>
    <t>Tarija Fija</t>
  </si>
  <si>
    <t>Emprego</t>
  </si>
  <si>
    <t>Cálculo del costo del servicio</t>
  </si>
  <si>
    <t>Metros consumidos:</t>
  </si>
  <si>
    <t>m3 a cobro</t>
  </si>
  <si>
    <t>Hidrantes</t>
  </si>
  <si>
    <t>Cálculo tarifa</t>
  </si>
  <si>
    <t>Acueductos por Bombeo y Mixto </t>
  </si>
  <si>
    <t>BOMBEO Y MIXTO</t>
  </si>
  <si>
    <t>GRAVEDAD</t>
  </si>
  <si>
    <t>Gravedad - Domipre</t>
  </si>
  <si>
    <t>Gravedad - Emprego</t>
  </si>
  <si>
    <t>SubTOTAL</t>
  </si>
  <si>
    <t>Tipo de tarifa:</t>
  </si>
  <si>
    <t>Información general de la ASADA</t>
  </si>
  <si>
    <t>Consumo</t>
  </si>
  <si>
    <t>m3</t>
  </si>
  <si>
    <t>Cálcula de Tarifa</t>
  </si>
  <si>
    <t>Información del servicio</t>
  </si>
  <si>
    <t>Cargo por mora</t>
  </si>
  <si>
    <t>2. Seleccionar el tipo de tarifa en la lista</t>
  </si>
  <si>
    <t>SI</t>
  </si>
  <si>
    <t>NO</t>
  </si>
  <si>
    <t>Corta y reconexión</t>
  </si>
  <si>
    <t>Plantilla para cálculo de facturación</t>
  </si>
  <si>
    <t>TOTAL</t>
  </si>
  <si>
    <t>Explicación de uso del pliego tarifario</t>
  </si>
  <si>
    <t>A partir de setiembre 2017 rigen las nuevas tarifas aprobadas por ARESEP para servicios brindados por ASADAS. A continuación se explica el cálculo que debe realizar cada ente según publicación de La Gaceta del 21 de agosto de 2017</t>
  </si>
  <si>
    <t>Pliego tarifario</t>
  </si>
  <si>
    <r>
      <t xml:space="preserve">La ASADA debe seleccionar el rango de tarifa según </t>
    </r>
    <r>
      <rPr>
        <b/>
        <i/>
        <sz val="12"/>
        <color theme="1"/>
        <rFont val="Calibri"/>
        <family val="2"/>
        <scheme val="minor"/>
      </rPr>
      <t>cantidad de servicios (abonados)</t>
    </r>
    <r>
      <rPr>
        <i/>
        <sz val="12"/>
        <color theme="1"/>
        <rFont val="Calibri"/>
        <family val="2"/>
        <scheme val="minor"/>
      </rPr>
      <t xml:space="preserve">. Además se debe seleccionar si el acueducto cuenta con sistema de abastecimiento por </t>
    </r>
    <r>
      <rPr>
        <b/>
        <i/>
        <sz val="12"/>
        <color theme="1"/>
        <rFont val="Calibri"/>
        <family val="2"/>
        <scheme val="minor"/>
      </rPr>
      <t xml:space="preserve">gravedad (naciente) o bombeo y mixto (con pozos). </t>
    </r>
    <r>
      <rPr>
        <i/>
        <sz val="12"/>
        <color theme="1"/>
        <rFont val="Calibri"/>
        <family val="2"/>
        <scheme val="minor"/>
      </rPr>
      <t xml:space="preserve">Existe además tarifa diferenciada para servicios </t>
    </r>
    <r>
      <rPr>
        <b/>
        <i/>
        <sz val="12"/>
        <color theme="1"/>
        <rFont val="Calibri"/>
        <family val="2"/>
        <scheme val="minor"/>
      </rPr>
      <t>DOMIPRE</t>
    </r>
    <r>
      <rPr>
        <i/>
        <sz val="12"/>
        <color theme="1"/>
        <rFont val="Calibri"/>
        <family val="2"/>
        <scheme val="minor"/>
      </rPr>
      <t xml:space="preserve"> (domiciliar, como casas) y </t>
    </r>
    <r>
      <rPr>
        <b/>
        <i/>
        <sz val="12"/>
        <color theme="1"/>
        <rFont val="Calibri"/>
        <family val="2"/>
        <scheme val="minor"/>
      </rPr>
      <t>EMPREGO</t>
    </r>
    <r>
      <rPr>
        <i/>
        <sz val="12"/>
        <color theme="1"/>
        <rFont val="Calibri"/>
        <family val="2"/>
        <scheme val="minor"/>
      </rPr>
      <t xml:space="preserve"> (negocios y empresas en general)</t>
    </r>
  </si>
  <si>
    <t>Cálculo rango de consumo (m3)</t>
  </si>
  <si>
    <t>Tarifa base:</t>
  </si>
  <si>
    <t>Cobrada a todos los usuarios, incluyendo aquellos que no reportan consumo</t>
  </si>
  <si>
    <t>1 a 10 :</t>
  </si>
  <si>
    <t>11 a 30:</t>
  </si>
  <si>
    <t>31 a 60:</t>
  </si>
  <si>
    <t>Más de 60:</t>
  </si>
  <si>
    <t>Bloque 1: primeros 10 m3 consumidos</t>
  </si>
  <si>
    <t>Bloque 2: excedente de consumo mayor a 10 m3 y menor a 30 m3</t>
  </si>
  <si>
    <t>Bloque 3: excedente de consumo mayor a 30 m3 y menor a 60 m3</t>
  </si>
  <si>
    <t>Bloque 4: excedente de consumo superior a los 60 m3</t>
  </si>
  <si>
    <t>EJEMPLO</t>
  </si>
  <si>
    <t>Explicación</t>
  </si>
  <si>
    <t>N/A</t>
  </si>
  <si>
    <t>sin límite</t>
  </si>
  <si>
    <t>Corta sencilla</t>
  </si>
  <si>
    <t>Reconexión de medidor</t>
  </si>
  <si>
    <t>Respuestas posibles:</t>
  </si>
  <si>
    <t>Bombeo y Mixto - Domipre</t>
  </si>
  <si>
    <t>Bombeo y Mixto - Emprego</t>
  </si>
  <si>
    <t>La tarifa incluye un monto base y es diferenciada de acuerdo al consumo reportado por cada usuario. De acuerdo a:</t>
  </si>
  <si>
    <t>Máximo de m3 a cobro por rango</t>
  </si>
  <si>
    <t>1. Rellenar la información general de la ASADA</t>
  </si>
  <si>
    <t>3. Colocar el consumo y llenar los datos según usuario en la casilla de color</t>
  </si>
  <si>
    <r>
      <t>Consumo de 1 a 10m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</si>
  <si>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Consumo de 11 a 30m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</si>
  <si>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Consumo de 31 a 60m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</si>
  <si>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Consumo &gt; 60m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</si>
  <si>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t>Subtotal tarifa base + consumo</t>
  </si>
  <si>
    <t>Consumo a facturar</t>
  </si>
  <si>
    <t>N3</t>
  </si>
  <si>
    <r>
      <t xml:space="preserve">Para 2019 se deben cobrar </t>
    </r>
    <r>
      <rPr>
        <sz val="12"/>
        <color theme="1"/>
        <rFont val="Calibri"/>
        <family val="2"/>
        <scheme val="minor"/>
      </rPr>
      <t>¢</t>
    </r>
    <r>
      <rPr>
        <i/>
        <sz val="12"/>
        <color theme="1"/>
        <rFont val="Calibri"/>
        <family val="2"/>
        <scheme val="minor"/>
      </rPr>
      <t>24 por cada m3 consumido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</si>
</sst>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[$₡-140A]* #,##0.00_-;\-[$₡-140A]* #,##0.00_-;_-[$₡-140A]* &quot;-&quot;??_-;_-@_-"/>
    <numFmt numFmtId="166" formatCode="[$¢-140A]&quot; &quot;#,##0.00;[Red]&quot;-&quot;[$¢-140A]&quot; &quot;#,##0.00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  <charset val="1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5" fillId="0" borderId="0" applyFont="0" applyFill="0" applyBorder="0" applyAlignment="0" applyProtection="0"/>
    <xf numFmtId="0" fontId="29" fillId="0" borderId="0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166" fontId="31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/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6" borderId="0" xfId="0" applyFont="1" applyFill="1"/>
    <xf numFmtId="0" fontId="19" fillId="0" borderId="0" xfId="0" applyFont="1"/>
    <xf numFmtId="0" fontId="2" fillId="0" borderId="0" xfId="0" applyFont="1" applyAlignment="1">
      <alignment horizontal="center"/>
    </xf>
    <xf numFmtId="0" fontId="22" fillId="6" borderId="0" xfId="0" applyFont="1" applyFill="1"/>
    <xf numFmtId="0" fontId="19" fillId="0" borderId="0" xfId="0" applyFont="1" applyBorder="1" applyAlignment="1"/>
    <xf numFmtId="165" fontId="8" fillId="0" borderId="0" xfId="1" applyNumberFormat="1" applyFont="1" applyFill="1" applyBorder="1" applyAlignment="1">
      <alignment horizontal="center"/>
    </xf>
    <xf numFmtId="0" fontId="20" fillId="0" borderId="0" xfId="0" applyFont="1" applyBorder="1" applyAlignment="1"/>
    <xf numFmtId="165" fontId="10" fillId="0" borderId="0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wrapText="1"/>
    </xf>
    <xf numFmtId="0" fontId="21" fillId="0" borderId="0" xfId="0" applyFont="1"/>
    <xf numFmtId="0" fontId="25" fillId="0" borderId="0" xfId="0" applyFont="1" applyFill="1" applyAlignment="1">
      <alignment horizontal="center"/>
    </xf>
    <xf numFmtId="0" fontId="26" fillId="0" borderId="0" xfId="0" applyFont="1"/>
    <xf numFmtId="0" fontId="27" fillId="0" borderId="0" xfId="0" applyFont="1" applyFill="1" applyAlignment="1">
      <alignment horizontal="center"/>
    </xf>
    <xf numFmtId="0" fontId="24" fillId="0" borderId="0" xfId="0" applyFont="1"/>
    <xf numFmtId="0" fontId="16" fillId="0" borderId="0" xfId="0" applyFont="1"/>
    <xf numFmtId="3" fontId="32" fillId="0" borderId="0" xfId="0" applyNumberFormat="1" applyFont="1" applyBorder="1" applyAlignment="1">
      <alignment horizontal="center"/>
    </xf>
    <xf numFmtId="3" fontId="32" fillId="0" borderId="8" xfId="0" applyNumberFormat="1" applyFont="1" applyBorder="1" applyAlignment="1">
      <alignment horizontal="center"/>
    </xf>
    <xf numFmtId="3" fontId="32" fillId="0" borderId="9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0" fontId="19" fillId="8" borderId="0" xfId="0" applyFont="1" applyFill="1" applyProtection="1"/>
    <xf numFmtId="0" fontId="0" fillId="8" borderId="0" xfId="0" applyFill="1" applyAlignment="1" applyProtection="1">
      <alignment horizontal="center"/>
    </xf>
    <xf numFmtId="0" fontId="0" fillId="8" borderId="0" xfId="0" applyFill="1" applyProtection="1"/>
    <xf numFmtId="0" fontId="13" fillId="8" borderId="0" xfId="0" applyFont="1" applyFill="1" applyProtection="1"/>
    <xf numFmtId="0" fontId="14" fillId="10" borderId="0" xfId="0" applyFont="1" applyFill="1" applyProtection="1"/>
    <xf numFmtId="0" fontId="0" fillId="10" borderId="0" xfId="0" applyFill="1" applyAlignment="1" applyProtection="1">
      <alignment horizontal="center"/>
    </xf>
    <xf numFmtId="0" fontId="0" fillId="10" borderId="0" xfId="0" applyFill="1" applyProtection="1"/>
    <xf numFmtId="0" fontId="14" fillId="9" borderId="0" xfId="0" applyFont="1" applyFill="1" applyProtection="1"/>
    <xf numFmtId="0" fontId="14" fillId="9" borderId="0" xfId="0" applyFont="1" applyFill="1" applyAlignment="1" applyProtection="1">
      <alignment horizontal="center"/>
    </xf>
    <xf numFmtId="0" fontId="14" fillId="8" borderId="0" xfId="0" applyFont="1" applyFill="1" applyProtection="1"/>
    <xf numFmtId="0" fontId="14" fillId="8" borderId="0" xfId="0" applyFont="1" applyFill="1" applyBorder="1" applyProtection="1"/>
    <xf numFmtId="0" fontId="0" fillId="8" borderId="0" xfId="0" applyFill="1" applyBorder="1" applyAlignment="1" applyProtection="1">
      <alignment horizontal="center"/>
    </xf>
    <xf numFmtId="0" fontId="0" fillId="8" borderId="0" xfId="0" applyFill="1" applyBorder="1" applyProtection="1"/>
    <xf numFmtId="0" fontId="18" fillId="6" borderId="0" xfId="0" applyFont="1" applyFill="1" applyProtection="1"/>
    <xf numFmtId="0" fontId="16" fillId="6" borderId="0" xfId="0" applyFont="1" applyFill="1" applyAlignment="1" applyProtection="1">
      <alignment horizontal="center"/>
    </xf>
    <xf numFmtId="0" fontId="16" fillId="6" borderId="0" xfId="0" applyFont="1" applyFill="1" applyProtection="1"/>
    <xf numFmtId="0" fontId="2" fillId="8" borderId="0" xfId="0" applyFont="1" applyFill="1" applyProtection="1"/>
    <xf numFmtId="0" fontId="17" fillId="8" borderId="0" xfId="0" applyFont="1" applyFill="1" applyProtection="1"/>
    <xf numFmtId="0" fontId="0" fillId="6" borderId="0" xfId="0" applyFill="1" applyAlignment="1" applyProtection="1">
      <alignment horizontal="center"/>
    </xf>
    <xf numFmtId="0" fontId="0" fillId="6" borderId="0" xfId="0" applyFill="1" applyProtection="1"/>
    <xf numFmtId="0" fontId="0" fillId="9" borderId="0" xfId="0" applyFont="1" applyFill="1" applyAlignment="1" applyProtection="1">
      <alignment horizontal="center"/>
    </xf>
    <xf numFmtId="0" fontId="2" fillId="8" borderId="0" xfId="0" applyFont="1" applyFill="1" applyAlignment="1" applyProtection="1">
      <alignment horizontal="left"/>
    </xf>
    <xf numFmtId="0" fontId="0" fillId="8" borderId="0" xfId="0" applyFill="1" applyAlignment="1" applyProtection="1">
      <alignment horizontal="left"/>
    </xf>
    <xf numFmtId="0" fontId="0" fillId="0" borderId="0" xfId="0" applyAlignment="1" applyProtection="1">
      <alignment horizontal="center"/>
    </xf>
    <xf numFmtId="0" fontId="17" fillId="8" borderId="0" xfId="0" applyFont="1" applyFill="1" applyAlignment="1" applyProtection="1">
      <alignment horizontal="right"/>
    </xf>
    <xf numFmtId="0" fontId="0" fillId="8" borderId="0" xfId="0" applyFont="1" applyFill="1" applyAlignment="1" applyProtection="1">
      <alignment horizontal="center"/>
    </xf>
    <xf numFmtId="0" fontId="0" fillId="8" borderId="0" xfId="0" applyFont="1" applyFill="1" applyAlignment="1" applyProtection="1">
      <alignment horizontal="left"/>
    </xf>
    <xf numFmtId="165" fontId="0" fillId="8" borderId="0" xfId="1" applyNumberFormat="1" applyFont="1" applyFill="1" applyAlignment="1" applyProtection="1">
      <alignment horizontal="center"/>
    </xf>
    <xf numFmtId="0" fontId="36" fillId="8" borderId="0" xfId="0" applyFont="1" applyFill="1" applyAlignment="1" applyProtection="1">
      <alignment horizontal="right"/>
    </xf>
    <xf numFmtId="165" fontId="36" fillId="8" borderId="0" xfId="1" applyNumberFormat="1" applyFont="1" applyFill="1" applyAlignment="1" applyProtection="1">
      <alignment horizontal="center"/>
    </xf>
    <xf numFmtId="0" fontId="21" fillId="4" borderId="0" xfId="0" applyFont="1" applyFill="1" applyAlignment="1" applyProtection="1">
      <alignment horizontal="right"/>
    </xf>
    <xf numFmtId="165" fontId="21" fillId="4" borderId="0" xfId="0" applyNumberFormat="1" applyFont="1" applyFill="1" applyAlignment="1" applyProtection="1">
      <alignment horizontal="center"/>
    </xf>
    <xf numFmtId="0" fontId="0" fillId="4" borderId="0" xfId="0" applyFill="1" applyProtection="1"/>
    <xf numFmtId="0" fontId="21" fillId="10" borderId="0" xfId="0" applyFont="1" applyFill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left" wrapText="1"/>
    </xf>
    <xf numFmtId="0" fontId="20" fillId="7" borderId="0" xfId="0" applyFont="1" applyFill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20" fillId="7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10" fillId="0" borderId="0" xfId="1" applyNumberFormat="1" applyFont="1" applyAlignment="1">
      <alignment horizontal="center"/>
    </xf>
  </cellXfs>
  <cellStyles count="7">
    <cellStyle name="Heading" xfId="3" xr:uid="{00000000-0005-0000-0000-000001000000}"/>
    <cellStyle name="Heading1" xfId="4" xr:uid="{00000000-0005-0000-0000-000002000000}"/>
    <cellStyle name="Millares" xfId="1" builtinId="3"/>
    <cellStyle name="Normal" xfId="0" builtinId="0"/>
    <cellStyle name="Normal 2" xfId="2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colors>
    <mruColors>
      <color rgb="FF33CCCC"/>
      <color rgb="FF33CCFF"/>
      <color rgb="FFFF99CC"/>
      <color rgb="FF00DFDA"/>
      <color rgb="FF99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19050</xdr:rowOff>
    </xdr:from>
    <xdr:to>
      <xdr:col>2</xdr:col>
      <xdr:colOff>578484</xdr:colOff>
      <xdr:row>3</xdr:row>
      <xdr:rowOff>120649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4EC14D33-6AEA-41CB-8FB7-AF53A0DBE4CB}"/>
            </a:ext>
          </a:extLst>
        </xdr:cNvPr>
        <xdr:cNvGrpSpPr/>
      </xdr:nvGrpSpPr>
      <xdr:grpSpPr>
        <a:xfrm>
          <a:off x="685800" y="19050"/>
          <a:ext cx="3636548" cy="645063"/>
          <a:chOff x="3302000" y="469900"/>
          <a:chExt cx="3194684" cy="679449"/>
        </a:xfrm>
      </xdr:grpSpPr>
      <xdr:pic>
        <xdr:nvPicPr>
          <xdr:cNvPr id="2" name="Imagen 2">
            <a:extLst>
              <a:ext uri="{FF2B5EF4-FFF2-40B4-BE49-F238E27FC236}">
                <a16:creationId xmlns:a16="http://schemas.microsoft.com/office/drawing/2014/main" id="{0E8480FE-B000-4DB1-97DB-2CB2239743CA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36233" y="482600"/>
            <a:ext cx="260451" cy="646231"/>
          </a:xfrm>
          <a:prstGeom prst="rect">
            <a:avLst/>
          </a:prstGeom>
        </xdr:spPr>
      </xdr:pic>
      <xdr:pic>
        <xdr:nvPicPr>
          <xdr:cNvPr id="3" name="Imagen 3">
            <a:extLst>
              <a:ext uri="{FF2B5EF4-FFF2-40B4-BE49-F238E27FC236}">
                <a16:creationId xmlns:a16="http://schemas.microsoft.com/office/drawing/2014/main" id="{50317EF0-FE1A-4DB3-9BA0-AD02737D1EB1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16494" y="544195"/>
            <a:ext cx="383998" cy="538526"/>
          </a:xfrm>
          <a:prstGeom prst="rect">
            <a:avLst/>
          </a:prstGeom>
        </xdr:spPr>
      </xdr:pic>
      <xdr:pic>
        <xdr:nvPicPr>
          <xdr:cNvPr id="4" name="Imagen 4">
            <a:extLst>
              <a:ext uri="{FF2B5EF4-FFF2-40B4-BE49-F238E27FC236}">
                <a16:creationId xmlns:a16="http://schemas.microsoft.com/office/drawing/2014/main" id="{DDAA787B-04F0-436E-A240-D6F517DE77CC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78946" y="508001"/>
            <a:ext cx="510257" cy="560168"/>
          </a:xfrm>
          <a:prstGeom prst="rect">
            <a:avLst/>
          </a:prstGeom>
        </xdr:spPr>
      </xdr:pic>
      <xdr:pic>
        <xdr:nvPicPr>
          <xdr:cNvPr id="5" name="Imagen 5">
            <a:extLst>
              <a:ext uri="{FF2B5EF4-FFF2-40B4-BE49-F238E27FC236}">
                <a16:creationId xmlns:a16="http://schemas.microsoft.com/office/drawing/2014/main" id="{2BE13A6B-D915-4107-85C8-C9F76840478B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67934" y="590550"/>
            <a:ext cx="936475" cy="492223"/>
          </a:xfrm>
          <a:prstGeom prst="rect">
            <a:avLst/>
          </a:prstGeom>
        </xdr:spPr>
      </xdr:pic>
      <xdr:pic>
        <xdr:nvPicPr>
          <xdr:cNvPr id="6" name="Imagen 1">
            <a:extLst>
              <a:ext uri="{FF2B5EF4-FFF2-40B4-BE49-F238E27FC236}">
                <a16:creationId xmlns:a16="http://schemas.microsoft.com/office/drawing/2014/main" id="{ADD7DC28-D255-4165-A7C9-99B5DBBE3E7C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02000" y="469900"/>
            <a:ext cx="603251" cy="6794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37"/>
  <sheetViews>
    <sheetView workbookViewId="0">
      <selection activeCell="A12" sqref="A12"/>
    </sheetView>
  </sheetViews>
  <sheetFormatPr baseColWidth="10" defaultColWidth="8.75" defaultRowHeight="14.3" x14ac:dyDescent="0.25"/>
  <cols>
    <col min="1" max="1" width="29" style="45" customWidth="1"/>
    <col min="2" max="2" width="25.25" style="44" customWidth="1"/>
    <col min="3" max="16384" width="8.75" style="45"/>
  </cols>
  <sheetData>
    <row r="5" spans="1:6" ht="19.05" customHeight="1" x14ac:dyDescent="0.35">
      <c r="A5" s="43" t="s">
        <v>48</v>
      </c>
    </row>
    <row r="7" spans="1:6" x14ac:dyDescent="0.25">
      <c r="A7" s="46" t="s">
        <v>20</v>
      </c>
    </row>
    <row r="8" spans="1:6" x14ac:dyDescent="0.25">
      <c r="A8" s="47" t="s">
        <v>76</v>
      </c>
      <c r="B8" s="48"/>
      <c r="C8" s="49"/>
      <c r="D8" s="49"/>
    </row>
    <row r="9" spans="1:6" x14ac:dyDescent="0.25">
      <c r="A9" s="47" t="s">
        <v>44</v>
      </c>
      <c r="B9" s="48"/>
      <c r="C9" s="49"/>
      <c r="D9" s="49"/>
    </row>
    <row r="10" spans="1:6" x14ac:dyDescent="0.25">
      <c r="A10" s="50" t="s">
        <v>77</v>
      </c>
      <c r="B10" s="51"/>
      <c r="C10" s="50"/>
      <c r="D10" s="50"/>
      <c r="E10" s="52"/>
      <c r="F10" s="52"/>
    </row>
    <row r="11" spans="1:6" s="55" customFormat="1" x14ac:dyDescent="0.25">
      <c r="A11" s="53"/>
      <c r="B11" s="54"/>
    </row>
    <row r="12" spans="1:6" ht="16.3" x14ac:dyDescent="0.3">
      <c r="A12" s="56" t="s">
        <v>38</v>
      </c>
      <c r="B12" s="57"/>
      <c r="C12" s="58"/>
      <c r="D12" s="58"/>
    </row>
    <row r="13" spans="1:6" x14ac:dyDescent="0.25">
      <c r="A13" s="59" t="s">
        <v>19</v>
      </c>
      <c r="B13" s="48">
        <v>250</v>
      </c>
    </row>
    <row r="14" spans="1:6" x14ac:dyDescent="0.25">
      <c r="A14" s="59" t="s">
        <v>37</v>
      </c>
      <c r="B14" s="48" t="s">
        <v>72</v>
      </c>
    </row>
    <row r="16" spans="1:6" x14ac:dyDescent="0.25">
      <c r="A16" s="60"/>
    </row>
    <row r="17" spans="1:4" ht="16.3" x14ac:dyDescent="0.3">
      <c r="A17" s="56" t="s">
        <v>42</v>
      </c>
      <c r="B17" s="61"/>
      <c r="C17" s="62"/>
      <c r="D17" s="62"/>
    </row>
    <row r="18" spans="1:4" x14ac:dyDescent="0.25">
      <c r="A18" s="59" t="s">
        <v>39</v>
      </c>
      <c r="B18" s="63">
        <v>30</v>
      </c>
      <c r="C18" s="64" t="s">
        <v>40</v>
      </c>
    </row>
    <row r="19" spans="1:4" x14ac:dyDescent="0.25">
      <c r="A19" s="59" t="s">
        <v>43</v>
      </c>
      <c r="B19" s="63"/>
      <c r="C19" s="65"/>
    </row>
    <row r="20" spans="1:4" x14ac:dyDescent="0.25">
      <c r="A20" s="59" t="s">
        <v>69</v>
      </c>
      <c r="B20" s="63"/>
      <c r="C20" s="65"/>
    </row>
    <row r="21" spans="1:4" x14ac:dyDescent="0.25">
      <c r="A21" s="59" t="s">
        <v>70</v>
      </c>
      <c r="B21" s="63"/>
    </row>
    <row r="22" spans="1:4" x14ac:dyDescent="0.25">
      <c r="A22" s="59" t="s">
        <v>47</v>
      </c>
      <c r="B22" s="63"/>
    </row>
    <row r="23" spans="1:4" x14ac:dyDescent="0.25">
      <c r="B23" s="66"/>
    </row>
    <row r="24" spans="1:4" ht="16.3" x14ac:dyDescent="0.3">
      <c r="A24" s="56" t="s">
        <v>41</v>
      </c>
      <c r="B24" s="56"/>
      <c r="C24" s="56"/>
      <c r="D24" s="56"/>
    </row>
    <row r="25" spans="1:4" x14ac:dyDescent="0.25">
      <c r="A25" s="67" t="s">
        <v>83</v>
      </c>
      <c r="B25" s="68">
        <f>B18</f>
        <v>30</v>
      </c>
      <c r="C25" s="69" t="s">
        <v>40</v>
      </c>
      <c r="D25" s="67"/>
    </row>
    <row r="26" spans="1:4" x14ac:dyDescent="0.25">
      <c r="A26" s="67" t="s">
        <v>18</v>
      </c>
      <c r="B26" s="70">
        <f>VLOOKUP(B14,Explicación!A64:G67,2,0)</f>
        <v>3360</v>
      </c>
    </row>
    <row r="27" spans="1:4" ht="16.3" x14ac:dyDescent="0.25">
      <c r="A27" s="67" t="s">
        <v>78</v>
      </c>
      <c r="B27" s="70">
        <f>VLOOKUP(B14,Explicación!A64:G67,3,0)</f>
        <v>2560</v>
      </c>
    </row>
    <row r="28" spans="1:4" ht="16.3" x14ac:dyDescent="0.25">
      <c r="A28" s="67" t="s">
        <v>79</v>
      </c>
      <c r="B28" s="70">
        <f>VLOOKUP(B14,Explicación!A64:G67,4,0)</f>
        <v>5900</v>
      </c>
    </row>
    <row r="29" spans="1:4" ht="16.3" x14ac:dyDescent="0.25">
      <c r="A29" s="67" t="s">
        <v>80</v>
      </c>
      <c r="B29" s="70">
        <f>VLOOKUP(B14,Explicación!A64:G67,5,0)</f>
        <v>0</v>
      </c>
    </row>
    <row r="30" spans="1:4" ht="16.3" x14ac:dyDescent="0.25">
      <c r="A30" s="67" t="s">
        <v>81</v>
      </c>
      <c r="B30" s="70">
        <f>VLOOKUP(B14,Explicación!A64:G67,6,0)</f>
        <v>0</v>
      </c>
    </row>
    <row r="31" spans="1:4" x14ac:dyDescent="0.25">
      <c r="A31" s="71" t="s">
        <v>82</v>
      </c>
      <c r="B31" s="72">
        <f>VLOOKUP(B14,Explicación!A64:G67,7,0)</f>
        <v>11820</v>
      </c>
    </row>
    <row r="32" spans="1:4" x14ac:dyDescent="0.25">
      <c r="A32" s="67" t="s">
        <v>29</v>
      </c>
      <c r="B32" s="70">
        <f>Explicación!B72</f>
        <v>720</v>
      </c>
    </row>
    <row r="33" spans="1:4" x14ac:dyDescent="0.25">
      <c r="A33" s="67" t="s">
        <v>43</v>
      </c>
      <c r="B33" s="70">
        <f>IF(B19="SI",B31*0.02,0)</f>
        <v>0</v>
      </c>
    </row>
    <row r="34" spans="1:4" x14ac:dyDescent="0.25">
      <c r="A34" s="67" t="s">
        <v>69</v>
      </c>
      <c r="B34" s="70">
        <f>IF(B20="SI",Explicación!B76,0)</f>
        <v>0</v>
      </c>
    </row>
    <row r="35" spans="1:4" x14ac:dyDescent="0.25">
      <c r="A35" s="67" t="s">
        <v>70</v>
      </c>
      <c r="B35" s="70">
        <f>IF(B21="SI",Explicación!B77,0)</f>
        <v>0</v>
      </c>
    </row>
    <row r="36" spans="1:4" x14ac:dyDescent="0.25">
      <c r="A36" s="67" t="s">
        <v>47</v>
      </c>
      <c r="B36" s="70">
        <f>IF(B22="SI",Explicación!B78,0)</f>
        <v>0</v>
      </c>
    </row>
    <row r="37" spans="1:4" ht="19.05" x14ac:dyDescent="0.35">
      <c r="A37" s="73" t="s">
        <v>49</v>
      </c>
      <c r="B37" s="74">
        <f>SUM(B31:B36)</f>
        <v>12540</v>
      </c>
      <c r="C37" s="75"/>
      <c r="D37" s="75"/>
    </row>
  </sheetData>
  <dataValidations count="2">
    <dataValidation type="list" allowBlank="1" showInputMessage="1" showErrorMessage="1" sqref="B14" xr:uid="{00000000-0002-0000-0000-000000000000}">
      <formula1>Tarifa</formula1>
    </dataValidation>
    <dataValidation type="list" allowBlank="1" showInputMessage="1" showErrorMessage="1" sqref="B19:B22" xr:uid="{00000000-0002-0000-0000-000001000000}">
      <formula1>SyN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"/>
  <sheetViews>
    <sheetView tabSelected="1" topLeftCell="A57" zoomScale="90" zoomScaleNormal="90" workbookViewId="0">
      <selection activeCell="A80" sqref="A80"/>
    </sheetView>
  </sheetViews>
  <sheetFormatPr baseColWidth="10" defaultColWidth="9.125" defaultRowHeight="14.3" x14ac:dyDescent="0.25"/>
  <cols>
    <col min="1" max="1" width="24.125" customWidth="1"/>
    <col min="2" max="2" width="12" customWidth="1"/>
    <col min="3" max="3" width="12.5" customWidth="1"/>
    <col min="4" max="4" width="13.25" customWidth="1"/>
    <col min="5" max="6" width="12.5" customWidth="1"/>
    <col min="7" max="7" width="13.875" customWidth="1"/>
    <col min="8" max="8" width="17.5" customWidth="1"/>
    <col min="12" max="12" width="13.5" customWidth="1"/>
    <col min="13" max="13" width="15.875" customWidth="1"/>
  </cols>
  <sheetData>
    <row r="1" spans="1:13" ht="21.1" x14ac:dyDescent="0.35">
      <c r="A1" s="24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9.05" x14ac:dyDescent="0.35">
      <c r="A2" s="22"/>
    </row>
    <row r="3" spans="1:13" ht="18.7" customHeight="1" x14ac:dyDescent="0.25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8.7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9.05" x14ac:dyDescent="0.35">
      <c r="A5" s="22"/>
    </row>
    <row r="6" spans="1:13" ht="19.05" x14ac:dyDescent="0.35">
      <c r="A6" s="22" t="s">
        <v>52</v>
      </c>
      <c r="B6" s="76" t="s">
        <v>84</v>
      </c>
    </row>
    <row r="7" spans="1:13" ht="19.7" thickBot="1" x14ac:dyDescent="0.4">
      <c r="A7" s="22"/>
    </row>
    <row r="8" spans="1:13" ht="14.95" thickBot="1" x14ac:dyDescent="0.3">
      <c r="A8" s="89" t="s">
        <v>0</v>
      </c>
      <c r="B8" s="90" t="s">
        <v>1</v>
      </c>
      <c r="C8" s="90"/>
      <c r="D8" s="90"/>
      <c r="E8" s="90"/>
      <c r="F8" s="90"/>
      <c r="G8" s="90"/>
      <c r="H8" s="90" t="s">
        <v>2</v>
      </c>
      <c r="I8" s="90"/>
      <c r="J8" s="90"/>
      <c r="K8" s="90"/>
      <c r="L8" s="90"/>
      <c r="M8" s="90"/>
    </row>
    <row r="9" spans="1:13" ht="14.95" thickBot="1" x14ac:dyDescent="0.3">
      <c r="A9" s="89"/>
      <c r="B9" s="91" t="s">
        <v>3</v>
      </c>
      <c r="C9" s="92" t="s">
        <v>4</v>
      </c>
      <c r="D9" s="92"/>
      <c r="E9" s="92"/>
      <c r="F9" s="92"/>
      <c r="G9" s="82" t="s">
        <v>5</v>
      </c>
      <c r="H9" s="91" t="s">
        <v>3</v>
      </c>
      <c r="I9" s="93" t="s">
        <v>4</v>
      </c>
      <c r="J9" s="93"/>
      <c r="K9" s="93"/>
      <c r="L9" s="93"/>
      <c r="M9" s="82" t="s">
        <v>5</v>
      </c>
    </row>
    <row r="10" spans="1:13" ht="14.95" thickBot="1" x14ac:dyDescent="0.3">
      <c r="A10" s="89"/>
      <c r="B10" s="91"/>
      <c r="C10" s="2" t="s">
        <v>6</v>
      </c>
      <c r="D10" s="2" t="s">
        <v>7</v>
      </c>
      <c r="E10" s="2" t="s">
        <v>8</v>
      </c>
      <c r="F10" s="2" t="s">
        <v>9</v>
      </c>
      <c r="G10" s="82"/>
      <c r="H10" s="91"/>
      <c r="I10" s="2" t="s">
        <v>6</v>
      </c>
      <c r="J10" s="2" t="s">
        <v>7</v>
      </c>
      <c r="K10" s="2" t="s">
        <v>8</v>
      </c>
      <c r="L10" s="2" t="s">
        <v>9</v>
      </c>
      <c r="M10" s="82"/>
    </row>
    <row r="11" spans="1:13" x14ac:dyDescent="0.25">
      <c r="A11" s="83" t="s">
        <v>10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x14ac:dyDescent="0.25">
      <c r="A12" s="3" t="s">
        <v>11</v>
      </c>
      <c r="B12" s="39">
        <v>2954</v>
      </c>
      <c r="C12" s="39">
        <v>283</v>
      </c>
      <c r="D12" s="39">
        <v>325</v>
      </c>
      <c r="E12" s="39">
        <v>406</v>
      </c>
      <c r="F12" s="39">
        <v>610</v>
      </c>
      <c r="G12" s="39">
        <v>8980</v>
      </c>
      <c r="H12" s="39">
        <f t="shared" ref="H12:H18" si="0">+B12</f>
        <v>2954</v>
      </c>
      <c r="I12" s="39">
        <v>424</v>
      </c>
      <c r="J12" s="39">
        <v>488</v>
      </c>
      <c r="K12" s="39">
        <v>610</v>
      </c>
      <c r="L12" s="39">
        <v>610</v>
      </c>
      <c r="M12" s="40">
        <v>36488</v>
      </c>
    </row>
    <row r="13" spans="1:13" x14ac:dyDescent="0.25">
      <c r="A13" s="3" t="s">
        <v>12</v>
      </c>
      <c r="B13" s="39">
        <v>2755</v>
      </c>
      <c r="C13" s="39">
        <v>286</v>
      </c>
      <c r="D13" s="39">
        <v>329</v>
      </c>
      <c r="E13" s="39">
        <v>412</v>
      </c>
      <c r="F13" s="39">
        <v>618</v>
      </c>
      <c r="G13" s="39">
        <v>9096</v>
      </c>
      <c r="H13" s="39">
        <f t="shared" si="0"/>
        <v>2755</v>
      </c>
      <c r="I13" s="39">
        <v>430</v>
      </c>
      <c r="J13" s="39">
        <v>494</v>
      </c>
      <c r="K13" s="39">
        <v>618</v>
      </c>
      <c r="L13" s="39">
        <v>618</v>
      </c>
      <c r="M13" s="40">
        <v>36960</v>
      </c>
    </row>
    <row r="14" spans="1:13" x14ac:dyDescent="0.25">
      <c r="A14" s="3" t="s">
        <v>13</v>
      </c>
      <c r="B14" s="39">
        <v>2650</v>
      </c>
      <c r="C14" s="39">
        <v>231</v>
      </c>
      <c r="D14" s="39">
        <v>266</v>
      </c>
      <c r="E14" s="39">
        <v>332</v>
      </c>
      <c r="F14" s="39">
        <v>498</v>
      </c>
      <c r="G14" s="39">
        <v>7339</v>
      </c>
      <c r="H14" s="39">
        <f t="shared" si="0"/>
        <v>2650</v>
      </c>
      <c r="I14" s="39">
        <v>347</v>
      </c>
      <c r="J14" s="39">
        <v>399</v>
      </c>
      <c r="K14" s="39">
        <v>498</v>
      </c>
      <c r="L14" s="39">
        <v>498</v>
      </c>
      <c r="M14" s="40">
        <v>29821</v>
      </c>
    </row>
    <row r="15" spans="1:13" x14ac:dyDescent="0.25">
      <c r="A15" s="3" t="s">
        <v>14</v>
      </c>
      <c r="B15" s="39">
        <v>2528</v>
      </c>
      <c r="C15" s="39">
        <v>247</v>
      </c>
      <c r="D15" s="39">
        <v>284</v>
      </c>
      <c r="E15" s="39">
        <v>355</v>
      </c>
      <c r="F15" s="39">
        <v>532</v>
      </c>
      <c r="G15" s="39">
        <v>7838</v>
      </c>
      <c r="H15" s="39">
        <f t="shared" si="0"/>
        <v>2528</v>
      </c>
      <c r="I15" s="39">
        <v>370</v>
      </c>
      <c r="J15" s="39">
        <v>426</v>
      </c>
      <c r="K15" s="39">
        <v>532</v>
      </c>
      <c r="L15" s="39">
        <v>532</v>
      </c>
      <c r="M15" s="40">
        <v>31848</v>
      </c>
    </row>
    <row r="16" spans="1:13" x14ac:dyDescent="0.25">
      <c r="A16" s="3" t="s">
        <v>15</v>
      </c>
      <c r="B16" s="39">
        <v>2393</v>
      </c>
      <c r="C16" s="39">
        <v>185</v>
      </c>
      <c r="D16" s="39">
        <v>213</v>
      </c>
      <c r="E16" s="39">
        <v>266</v>
      </c>
      <c r="F16" s="39">
        <v>398</v>
      </c>
      <c r="G16" s="39">
        <v>5870</v>
      </c>
      <c r="H16" s="39">
        <f t="shared" si="0"/>
        <v>2393</v>
      </c>
      <c r="I16" s="39">
        <v>277</v>
      </c>
      <c r="J16" s="39">
        <v>319</v>
      </c>
      <c r="K16" s="39">
        <v>398</v>
      </c>
      <c r="L16" s="39">
        <v>398</v>
      </c>
      <c r="M16" s="40">
        <v>23851</v>
      </c>
    </row>
    <row r="17" spans="1:13" x14ac:dyDescent="0.25">
      <c r="A17" s="3" t="s">
        <v>16</v>
      </c>
      <c r="B17" s="39">
        <v>2287</v>
      </c>
      <c r="C17" s="39">
        <v>187</v>
      </c>
      <c r="D17" s="39">
        <v>215</v>
      </c>
      <c r="E17" s="39">
        <v>269</v>
      </c>
      <c r="F17" s="39">
        <v>403</v>
      </c>
      <c r="G17" s="39">
        <v>5941</v>
      </c>
      <c r="H17" s="39">
        <f t="shared" si="0"/>
        <v>2287</v>
      </c>
      <c r="I17" s="39">
        <v>281</v>
      </c>
      <c r="J17" s="39">
        <v>323</v>
      </c>
      <c r="K17" s="39">
        <v>403</v>
      </c>
      <c r="L17" s="39">
        <v>403</v>
      </c>
      <c r="M17" s="40">
        <v>24139</v>
      </c>
    </row>
    <row r="18" spans="1:13" x14ac:dyDescent="0.25">
      <c r="A18" s="3" t="s">
        <v>17</v>
      </c>
      <c r="B18" s="39">
        <v>2096</v>
      </c>
      <c r="C18" s="39">
        <v>126</v>
      </c>
      <c r="D18" s="39">
        <v>145</v>
      </c>
      <c r="E18" s="39">
        <v>181</v>
      </c>
      <c r="F18" s="39">
        <v>272</v>
      </c>
      <c r="G18" s="39">
        <v>4005</v>
      </c>
      <c r="H18" s="39">
        <f t="shared" si="0"/>
        <v>2096</v>
      </c>
      <c r="I18" s="39">
        <v>189</v>
      </c>
      <c r="J18" s="39">
        <v>217</v>
      </c>
      <c r="K18" s="39">
        <v>272</v>
      </c>
      <c r="L18" s="39">
        <v>272</v>
      </c>
      <c r="M18" s="40">
        <v>16272</v>
      </c>
    </row>
    <row r="20" spans="1:13" x14ac:dyDescent="0.25">
      <c r="A20" s="83" t="s">
        <v>31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25">
      <c r="A21" s="3" t="s">
        <v>11</v>
      </c>
      <c r="B21" s="39">
        <v>3409</v>
      </c>
      <c r="C21" s="39">
        <v>335</v>
      </c>
      <c r="D21" s="39">
        <v>408</v>
      </c>
      <c r="E21" s="39">
        <v>510</v>
      </c>
      <c r="F21" s="39">
        <v>766</v>
      </c>
      <c r="G21" s="39">
        <v>11277</v>
      </c>
      <c r="H21" s="39">
        <f t="shared" ref="H21:H27" si="1">+B21</f>
        <v>3409</v>
      </c>
      <c r="I21" s="39">
        <v>533</v>
      </c>
      <c r="J21" s="39">
        <v>612</v>
      </c>
      <c r="K21" s="39">
        <v>766</v>
      </c>
      <c r="L21" s="39">
        <v>766</v>
      </c>
      <c r="M21" s="40">
        <v>45823</v>
      </c>
    </row>
    <row r="22" spans="1:13" x14ac:dyDescent="0.25">
      <c r="A22" s="3" t="s">
        <v>12</v>
      </c>
      <c r="B22" s="39">
        <v>3398</v>
      </c>
      <c r="C22" s="39">
        <v>310</v>
      </c>
      <c r="D22" s="39">
        <v>357</v>
      </c>
      <c r="E22" s="39">
        <v>446</v>
      </c>
      <c r="F22" s="39">
        <v>669</v>
      </c>
      <c r="G22" s="39">
        <v>9858</v>
      </c>
      <c r="H22" s="39">
        <f t="shared" si="1"/>
        <v>3398</v>
      </c>
      <c r="I22" s="39">
        <v>466</v>
      </c>
      <c r="J22" s="39">
        <v>535</v>
      </c>
      <c r="K22" s="39">
        <v>669</v>
      </c>
      <c r="L22" s="39">
        <v>669</v>
      </c>
      <c r="M22" s="40">
        <v>40059</v>
      </c>
    </row>
    <row r="23" spans="1:13" x14ac:dyDescent="0.25">
      <c r="A23" s="3" t="s">
        <v>13</v>
      </c>
      <c r="B23" s="39">
        <v>3384</v>
      </c>
      <c r="C23" s="39">
        <v>276</v>
      </c>
      <c r="D23" s="39">
        <v>317</v>
      </c>
      <c r="E23" s="39">
        <v>396</v>
      </c>
      <c r="F23" s="39">
        <v>595</v>
      </c>
      <c r="G23" s="39">
        <v>8757</v>
      </c>
      <c r="H23" s="39">
        <f t="shared" si="1"/>
        <v>3384</v>
      </c>
      <c r="I23" s="39">
        <v>414</v>
      </c>
      <c r="J23" s="39">
        <v>476</v>
      </c>
      <c r="K23" s="39">
        <v>595</v>
      </c>
      <c r="L23" s="39">
        <v>595</v>
      </c>
      <c r="M23" s="40">
        <v>35585</v>
      </c>
    </row>
    <row r="24" spans="1:13" x14ac:dyDescent="0.25">
      <c r="A24" s="3" t="s">
        <v>14</v>
      </c>
      <c r="B24" s="39">
        <v>3360</v>
      </c>
      <c r="C24" s="39">
        <v>256</v>
      </c>
      <c r="D24" s="39">
        <v>295</v>
      </c>
      <c r="E24" s="39">
        <v>368</v>
      </c>
      <c r="F24" s="39">
        <v>552</v>
      </c>
      <c r="G24" s="39">
        <v>8134</v>
      </c>
      <c r="H24" s="39">
        <f t="shared" si="1"/>
        <v>3360</v>
      </c>
      <c r="I24" s="39">
        <v>384</v>
      </c>
      <c r="J24" s="39">
        <v>442</v>
      </c>
      <c r="K24" s="39">
        <v>552</v>
      </c>
      <c r="L24" s="39">
        <v>552</v>
      </c>
      <c r="M24" s="40">
        <v>33053</v>
      </c>
    </row>
    <row r="25" spans="1:13" x14ac:dyDescent="0.25">
      <c r="A25" s="3" t="s">
        <v>15</v>
      </c>
      <c r="B25" s="39">
        <v>3312</v>
      </c>
      <c r="C25" s="39">
        <v>194</v>
      </c>
      <c r="D25" s="39">
        <v>223</v>
      </c>
      <c r="E25" s="39">
        <v>279</v>
      </c>
      <c r="F25" s="39">
        <v>418</v>
      </c>
      <c r="G25" s="39">
        <v>6160</v>
      </c>
      <c r="H25" s="39">
        <f t="shared" si="1"/>
        <v>3312</v>
      </c>
      <c r="I25" s="39">
        <v>291</v>
      </c>
      <c r="J25" s="39">
        <v>335</v>
      </c>
      <c r="K25" s="39">
        <v>418</v>
      </c>
      <c r="L25" s="39">
        <v>418</v>
      </c>
      <c r="M25" s="40">
        <v>25029</v>
      </c>
    </row>
    <row r="26" spans="1:13" x14ac:dyDescent="0.25">
      <c r="A26" s="3" t="s">
        <v>16</v>
      </c>
      <c r="B26" s="39">
        <v>3233</v>
      </c>
      <c r="C26" s="39">
        <v>196</v>
      </c>
      <c r="D26" s="39">
        <v>225</v>
      </c>
      <c r="E26" s="39">
        <v>282</v>
      </c>
      <c r="F26" s="39">
        <v>422</v>
      </c>
      <c r="G26" s="39">
        <v>6221</v>
      </c>
      <c r="H26" s="39">
        <f t="shared" si="1"/>
        <v>3233</v>
      </c>
      <c r="I26" s="39">
        <v>294</v>
      </c>
      <c r="J26" s="39">
        <v>338</v>
      </c>
      <c r="K26" s="39">
        <v>422</v>
      </c>
      <c r="L26" s="39">
        <v>422</v>
      </c>
      <c r="M26" s="40">
        <v>25279</v>
      </c>
    </row>
    <row r="27" spans="1:13" ht="14.95" thickBot="1" x14ac:dyDescent="0.3">
      <c r="A27" s="16" t="s">
        <v>17</v>
      </c>
      <c r="B27" s="41">
        <v>2883</v>
      </c>
      <c r="C27" s="41">
        <v>133</v>
      </c>
      <c r="D27" s="41">
        <v>152</v>
      </c>
      <c r="E27" s="41">
        <v>191</v>
      </c>
      <c r="F27" s="41">
        <v>286</v>
      </c>
      <c r="G27" s="41">
        <v>4211</v>
      </c>
      <c r="H27" s="41">
        <f t="shared" si="1"/>
        <v>2883</v>
      </c>
      <c r="I27" s="41">
        <v>199</v>
      </c>
      <c r="J27" s="41">
        <v>229</v>
      </c>
      <c r="K27" s="41">
        <v>286</v>
      </c>
      <c r="L27" s="41">
        <v>286</v>
      </c>
      <c r="M27" s="42">
        <v>17112</v>
      </c>
    </row>
    <row r="28" spans="1:13" ht="19.05" x14ac:dyDescent="0.35">
      <c r="A28" s="22"/>
    </row>
    <row r="29" spans="1:13" ht="30.6" customHeight="1" x14ac:dyDescent="0.25">
      <c r="A29" s="88" t="s">
        <v>53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9.55" customHeight="1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9.05" x14ac:dyDescent="0.35">
      <c r="A31" s="22"/>
    </row>
    <row r="32" spans="1:13" ht="21.1" x14ac:dyDescent="0.35">
      <c r="A32" s="35" t="s">
        <v>19</v>
      </c>
      <c r="B32" s="36">
        <f>'Cálculo tarifa N3'!B13</f>
        <v>250</v>
      </c>
      <c r="C32" s="5"/>
    </row>
    <row r="33" spans="1:14" x14ac:dyDescent="0.25">
      <c r="B33" s="6"/>
      <c r="C33" s="6"/>
    </row>
    <row r="34" spans="1:14" ht="16.3" x14ac:dyDescent="0.3">
      <c r="A34" s="13" t="s">
        <v>23</v>
      </c>
      <c r="B34" s="1"/>
    </row>
    <row r="35" spans="1:14" ht="16.3" x14ac:dyDescent="0.3">
      <c r="A35" s="13"/>
      <c r="B35" s="84" t="s">
        <v>33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4" ht="19.05" x14ac:dyDescent="0.35">
      <c r="B36" s="85" t="s">
        <v>22</v>
      </c>
      <c r="C36" s="85"/>
      <c r="D36" s="85"/>
      <c r="E36" s="85"/>
      <c r="F36" s="85"/>
      <c r="G36" s="85"/>
      <c r="H36" s="87" t="s">
        <v>25</v>
      </c>
      <c r="I36" s="87"/>
      <c r="J36" s="87"/>
      <c r="K36" s="87"/>
      <c r="L36" s="87"/>
      <c r="M36" s="87"/>
    </row>
    <row r="37" spans="1:14" ht="16.3" x14ac:dyDescent="0.3">
      <c r="A37" s="10" t="s">
        <v>21</v>
      </c>
      <c r="B37" s="10" t="s">
        <v>18</v>
      </c>
      <c r="C37" s="11" t="s">
        <v>6</v>
      </c>
      <c r="D37" s="11" t="s">
        <v>7</v>
      </c>
      <c r="E37" s="11" t="s">
        <v>8</v>
      </c>
      <c r="F37" s="11" t="s">
        <v>9</v>
      </c>
      <c r="G37" s="10" t="s">
        <v>24</v>
      </c>
      <c r="H37" s="10" t="s">
        <v>18</v>
      </c>
      <c r="I37" s="11" t="s">
        <v>6</v>
      </c>
      <c r="J37" s="11" t="s">
        <v>7</v>
      </c>
      <c r="K37" s="11" t="s">
        <v>8</v>
      </c>
      <c r="L37" s="11" t="s">
        <v>9</v>
      </c>
      <c r="M37" s="10" t="s">
        <v>24</v>
      </c>
      <c r="N37" s="4"/>
    </row>
    <row r="38" spans="1:14" ht="16.3" x14ac:dyDescent="0.3">
      <c r="A38" s="12" t="str">
        <f t="shared" ref="A38:M38" si="2">IF($B$32&lt;51,A12,IF($B$32&lt;101,A13,IF($B$32&lt;151,A14,IF($B$32&lt;301,A15,IF($B$32&lt;501,A16,IF($B$32&lt;1001,A17,A18))))))</f>
        <v>151 a 300</v>
      </c>
      <c r="B38" s="12">
        <f t="shared" si="2"/>
        <v>2528</v>
      </c>
      <c r="C38" s="12">
        <f t="shared" si="2"/>
        <v>247</v>
      </c>
      <c r="D38" s="12">
        <f t="shared" si="2"/>
        <v>284</v>
      </c>
      <c r="E38" s="12">
        <f t="shared" si="2"/>
        <v>355</v>
      </c>
      <c r="F38" s="12">
        <f t="shared" si="2"/>
        <v>532</v>
      </c>
      <c r="G38" s="12">
        <f t="shared" si="2"/>
        <v>7838</v>
      </c>
      <c r="H38" s="12">
        <f t="shared" si="2"/>
        <v>2528</v>
      </c>
      <c r="I38" s="12">
        <f t="shared" si="2"/>
        <v>370</v>
      </c>
      <c r="J38" s="12">
        <f t="shared" si="2"/>
        <v>426</v>
      </c>
      <c r="K38" s="12">
        <f t="shared" si="2"/>
        <v>532</v>
      </c>
      <c r="L38" s="12">
        <f t="shared" si="2"/>
        <v>532</v>
      </c>
      <c r="M38" s="12">
        <f t="shared" si="2"/>
        <v>31848</v>
      </c>
      <c r="N38" s="4"/>
    </row>
    <row r="39" spans="1:14" ht="16.3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6.3" x14ac:dyDescent="0.3">
      <c r="A40" s="13"/>
      <c r="B40" s="84" t="s">
        <v>32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4"/>
    </row>
    <row r="41" spans="1:14" ht="19.05" x14ac:dyDescent="0.35">
      <c r="B41" s="85" t="s">
        <v>22</v>
      </c>
      <c r="C41" s="85"/>
      <c r="D41" s="85"/>
      <c r="E41" s="85"/>
      <c r="F41" s="85"/>
      <c r="G41" s="85"/>
      <c r="H41" s="87" t="s">
        <v>25</v>
      </c>
      <c r="I41" s="87"/>
      <c r="J41" s="87"/>
      <c r="K41" s="87"/>
      <c r="L41" s="87"/>
      <c r="M41" s="87"/>
      <c r="N41" s="4"/>
    </row>
    <row r="42" spans="1:14" ht="16.3" x14ac:dyDescent="0.3">
      <c r="A42" s="10" t="s">
        <v>21</v>
      </c>
      <c r="B42" s="10" t="s">
        <v>18</v>
      </c>
      <c r="C42" s="11" t="s">
        <v>6</v>
      </c>
      <c r="D42" s="11" t="s">
        <v>7</v>
      </c>
      <c r="E42" s="11" t="s">
        <v>8</v>
      </c>
      <c r="F42" s="11" t="s">
        <v>9</v>
      </c>
      <c r="G42" s="10" t="s">
        <v>24</v>
      </c>
      <c r="H42" s="10" t="s">
        <v>18</v>
      </c>
      <c r="I42" s="11" t="s">
        <v>6</v>
      </c>
      <c r="J42" s="11" t="s">
        <v>7</v>
      </c>
      <c r="K42" s="11" t="s">
        <v>8</v>
      </c>
      <c r="L42" s="11" t="s">
        <v>9</v>
      </c>
      <c r="M42" s="10" t="s">
        <v>24</v>
      </c>
      <c r="N42" s="4"/>
    </row>
    <row r="43" spans="1:14" ht="16.3" x14ac:dyDescent="0.3">
      <c r="A43" s="12" t="str">
        <f t="shared" ref="A43:M43" si="3">IF($B$32&lt;51,A21,IF($B$32&lt;101,A22,IF($B$32&lt;151,A23,IF($B$32&lt;301,A24,IF($B$32&lt;501,A25,IF($B$32&lt;1001,A26,A27))))))</f>
        <v>151 a 300</v>
      </c>
      <c r="B43" s="12">
        <f t="shared" si="3"/>
        <v>3360</v>
      </c>
      <c r="C43" s="12">
        <f t="shared" si="3"/>
        <v>256</v>
      </c>
      <c r="D43" s="12">
        <f t="shared" si="3"/>
        <v>295</v>
      </c>
      <c r="E43" s="12">
        <f t="shared" si="3"/>
        <v>368</v>
      </c>
      <c r="F43" s="12">
        <f t="shared" si="3"/>
        <v>552</v>
      </c>
      <c r="G43" s="12">
        <f t="shared" si="3"/>
        <v>8134</v>
      </c>
      <c r="H43" s="12">
        <f t="shared" si="3"/>
        <v>3360</v>
      </c>
      <c r="I43" s="12">
        <f t="shared" si="3"/>
        <v>384</v>
      </c>
      <c r="J43" s="12">
        <f t="shared" si="3"/>
        <v>442</v>
      </c>
      <c r="K43" s="12">
        <f t="shared" si="3"/>
        <v>552</v>
      </c>
      <c r="L43" s="12">
        <f t="shared" si="3"/>
        <v>552</v>
      </c>
      <c r="M43" s="12">
        <f t="shared" si="3"/>
        <v>33053</v>
      </c>
      <c r="N43" s="4"/>
    </row>
    <row r="44" spans="1:14" ht="16.3" x14ac:dyDescent="0.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"/>
    </row>
    <row r="45" spans="1:14" ht="16.3" x14ac:dyDescent="0.3">
      <c r="A45" s="1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"/>
    </row>
    <row r="46" spans="1:14" ht="21.1" x14ac:dyDescent="0.35">
      <c r="A46" s="24" t="s">
        <v>26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4"/>
    </row>
    <row r="47" spans="1:14" ht="16.3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4"/>
    </row>
    <row r="48" spans="1:14" ht="19.05" x14ac:dyDescent="0.35">
      <c r="A48" s="25" t="s">
        <v>39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4"/>
    </row>
    <row r="49" spans="1:14" ht="14.45" customHeight="1" x14ac:dyDescent="0.3">
      <c r="A49" s="88" t="s">
        <v>74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4"/>
    </row>
    <row r="50" spans="1:14" s="5" customFormat="1" ht="14.4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4"/>
    </row>
    <row r="51" spans="1:14" ht="35.15" customHeight="1" x14ac:dyDescent="0.3">
      <c r="A51" s="31" t="s">
        <v>21</v>
      </c>
      <c r="B51" s="86" t="s">
        <v>66</v>
      </c>
      <c r="C51" s="86"/>
      <c r="D51" s="86"/>
      <c r="E51" s="86"/>
      <c r="F51" s="86"/>
      <c r="G51" s="86"/>
      <c r="H51" s="32" t="s">
        <v>75</v>
      </c>
      <c r="I51" s="18"/>
      <c r="J51" s="18"/>
      <c r="K51" s="18"/>
      <c r="L51" s="18"/>
      <c r="M51" s="18"/>
      <c r="N51" s="4"/>
    </row>
    <row r="52" spans="1:14" ht="14.45" customHeight="1" x14ac:dyDescent="0.3">
      <c r="A52" s="27" t="s">
        <v>55</v>
      </c>
      <c r="B52" s="81" t="s">
        <v>56</v>
      </c>
      <c r="C52" s="81"/>
      <c r="D52" s="81"/>
      <c r="E52" s="81"/>
      <c r="F52" s="81"/>
      <c r="G52" s="81"/>
      <c r="H52" s="29" t="s">
        <v>67</v>
      </c>
      <c r="I52" s="18"/>
      <c r="J52" s="18"/>
      <c r="K52" s="18"/>
      <c r="L52" s="18"/>
      <c r="M52" s="18"/>
      <c r="N52" s="4"/>
    </row>
    <row r="53" spans="1:14" ht="14.45" customHeight="1" x14ac:dyDescent="0.3">
      <c r="A53" s="27" t="s">
        <v>57</v>
      </c>
      <c r="B53" s="81" t="s">
        <v>61</v>
      </c>
      <c r="C53" s="81"/>
      <c r="D53" s="81"/>
      <c r="E53" s="81"/>
      <c r="F53" s="81"/>
      <c r="G53" s="81"/>
      <c r="H53" s="29">
        <v>10</v>
      </c>
      <c r="I53" s="18"/>
      <c r="J53" s="18"/>
      <c r="K53" s="18"/>
      <c r="L53" s="18"/>
      <c r="M53" s="18"/>
      <c r="N53" s="4"/>
    </row>
    <row r="54" spans="1:14" ht="14.45" customHeight="1" x14ac:dyDescent="0.3">
      <c r="A54" s="27" t="s">
        <v>58</v>
      </c>
      <c r="B54" s="81" t="s">
        <v>62</v>
      </c>
      <c r="C54" s="81"/>
      <c r="D54" s="81"/>
      <c r="E54" s="81"/>
      <c r="F54" s="81"/>
      <c r="G54" s="81"/>
      <c r="H54" s="29">
        <v>20</v>
      </c>
      <c r="I54" s="18"/>
      <c r="J54" s="18"/>
      <c r="K54" s="18"/>
      <c r="L54" s="18"/>
      <c r="M54" s="18"/>
      <c r="N54" s="4"/>
    </row>
    <row r="55" spans="1:14" ht="14.45" customHeight="1" x14ac:dyDescent="0.3">
      <c r="A55" s="27" t="s">
        <v>59</v>
      </c>
      <c r="B55" s="81" t="s">
        <v>63</v>
      </c>
      <c r="C55" s="81"/>
      <c r="D55" s="81"/>
      <c r="E55" s="81"/>
      <c r="F55" s="81"/>
      <c r="G55" s="81"/>
      <c r="H55" s="29">
        <v>30</v>
      </c>
      <c r="I55" s="18"/>
      <c r="J55" s="18"/>
      <c r="K55" s="18"/>
      <c r="L55" s="18"/>
      <c r="M55" s="18"/>
      <c r="N55" s="4"/>
    </row>
    <row r="56" spans="1:14" ht="14.45" customHeight="1" x14ac:dyDescent="0.3">
      <c r="A56" s="27" t="s">
        <v>60</v>
      </c>
      <c r="B56" s="81" t="s">
        <v>64</v>
      </c>
      <c r="C56" s="81"/>
      <c r="D56" s="81"/>
      <c r="E56" s="81"/>
      <c r="F56" s="81"/>
      <c r="G56" s="81"/>
      <c r="H56" s="29" t="s">
        <v>68</v>
      </c>
      <c r="I56" s="18"/>
      <c r="J56" s="18"/>
      <c r="K56" s="18"/>
      <c r="L56" s="18"/>
      <c r="M56" s="18"/>
      <c r="N56" s="4"/>
    </row>
    <row r="57" spans="1:14" ht="14.45" customHeight="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4"/>
    </row>
    <row r="58" spans="1:14" ht="19.05" customHeight="1" x14ac:dyDescent="0.35">
      <c r="A58" s="79" t="s">
        <v>65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4"/>
    </row>
    <row r="59" spans="1:14" ht="16.3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4"/>
    </row>
    <row r="60" spans="1:14" ht="18.7" customHeight="1" x14ac:dyDescent="0.35">
      <c r="A60" s="33" t="s">
        <v>27</v>
      </c>
      <c r="B60" s="34">
        <f>'Cálculo tarifa N3'!B18</f>
        <v>30</v>
      </c>
      <c r="C60" s="34" t="s">
        <v>40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4"/>
    </row>
    <row r="61" spans="1:14" ht="18.7" customHeight="1" x14ac:dyDescent="0.3">
      <c r="A61" s="9"/>
      <c r="B61" s="17"/>
      <c r="C61" s="77" t="s">
        <v>54</v>
      </c>
      <c r="D61" s="77"/>
      <c r="E61" s="77"/>
      <c r="F61" s="77"/>
      <c r="G61" s="17"/>
      <c r="H61" s="18"/>
      <c r="I61" s="18"/>
      <c r="J61" s="18"/>
      <c r="K61" s="18"/>
      <c r="L61" s="18"/>
      <c r="M61" s="18"/>
      <c r="N61" s="4"/>
    </row>
    <row r="62" spans="1:14" ht="16.3" x14ac:dyDescent="0.3">
      <c r="A62" s="14"/>
      <c r="B62" s="10" t="s">
        <v>18</v>
      </c>
      <c r="C62" s="11" t="s">
        <v>6</v>
      </c>
      <c r="D62" s="11" t="s">
        <v>7</v>
      </c>
      <c r="E62" s="11" t="s">
        <v>8</v>
      </c>
      <c r="F62" s="11" t="s">
        <v>9</v>
      </c>
      <c r="G62" s="78" t="s">
        <v>36</v>
      </c>
      <c r="H62" s="7"/>
      <c r="I62" s="19"/>
      <c r="J62" s="19"/>
      <c r="K62" s="19"/>
      <c r="L62" s="19"/>
      <c r="M62" s="8"/>
      <c r="N62" s="4"/>
    </row>
    <row r="63" spans="1:14" ht="16.3" x14ac:dyDescent="0.3">
      <c r="A63" s="13" t="s">
        <v>30</v>
      </c>
      <c r="B63" s="1" t="s">
        <v>28</v>
      </c>
      <c r="C63" s="8">
        <f>IF($B60&gt;10,10,$B60)</f>
        <v>10</v>
      </c>
      <c r="D63" s="8">
        <f>IF($B60&gt;30,20,IF($B60&gt;10,$B60-10,0))</f>
        <v>20</v>
      </c>
      <c r="E63" s="8">
        <f>IF($B60&gt;60,30,IF($B60&gt;30,$B60-30,0))</f>
        <v>0</v>
      </c>
      <c r="F63" s="8">
        <f>IF($B60&gt;60,B60-60,0)</f>
        <v>0</v>
      </c>
      <c r="G63" s="78"/>
      <c r="H63" s="20"/>
      <c r="I63" s="8"/>
      <c r="J63" s="8"/>
      <c r="K63" s="8"/>
      <c r="L63" s="8"/>
      <c r="M63" s="8"/>
      <c r="N63" s="4"/>
    </row>
    <row r="64" spans="1:14" ht="16.3" x14ac:dyDescent="0.3">
      <c r="A64" t="s">
        <v>34</v>
      </c>
      <c r="B64" s="28">
        <f>B38</f>
        <v>2528</v>
      </c>
      <c r="C64" s="28">
        <f>C63*C38</f>
        <v>2470</v>
      </c>
      <c r="D64" s="28">
        <f>D63*D38</f>
        <v>5680</v>
      </c>
      <c r="E64" s="28">
        <f>E63*E38</f>
        <v>0</v>
      </c>
      <c r="F64" s="28">
        <f>F63*F38</f>
        <v>0</v>
      </c>
      <c r="G64" s="26">
        <f>SUM(B64:F64)</f>
        <v>10678</v>
      </c>
      <c r="H64" s="8"/>
      <c r="I64" s="8"/>
      <c r="J64" s="8"/>
      <c r="K64" s="8"/>
      <c r="L64" s="8"/>
      <c r="M64" s="15"/>
      <c r="N64" s="4"/>
    </row>
    <row r="65" spans="1:14" ht="16.3" x14ac:dyDescent="0.3">
      <c r="A65" t="s">
        <v>35</v>
      </c>
      <c r="B65" s="28">
        <f>H38</f>
        <v>2528</v>
      </c>
      <c r="C65" s="28">
        <f>C63*I38</f>
        <v>3700</v>
      </c>
      <c r="D65" s="28">
        <f>D63*J38</f>
        <v>8520</v>
      </c>
      <c r="E65" s="28">
        <f>E63*K38</f>
        <v>0</v>
      </c>
      <c r="F65" s="28">
        <f>F63*L38</f>
        <v>0</v>
      </c>
      <c r="G65" s="26">
        <f>SUM(B65:F65)</f>
        <v>14748</v>
      </c>
      <c r="H65" s="8"/>
      <c r="I65" s="8"/>
      <c r="J65" s="8"/>
      <c r="K65" s="8"/>
      <c r="L65" s="8"/>
      <c r="M65" s="8"/>
      <c r="N65" s="4"/>
    </row>
    <row r="66" spans="1:14" ht="16.3" x14ac:dyDescent="0.3">
      <c r="A66" t="s">
        <v>72</v>
      </c>
      <c r="B66" s="28">
        <f>B43</f>
        <v>3360</v>
      </c>
      <c r="C66" s="28">
        <f>C63*C43</f>
        <v>2560</v>
      </c>
      <c r="D66" s="28">
        <f>D63*D43</f>
        <v>5900</v>
      </c>
      <c r="E66" s="28">
        <f>E63*E43</f>
        <v>0</v>
      </c>
      <c r="F66" s="28">
        <f>F63*F43</f>
        <v>0</v>
      </c>
      <c r="G66" s="26">
        <f t="shared" ref="G66:G67" si="4">SUM(B66:F66)</f>
        <v>11820</v>
      </c>
      <c r="H66" s="8"/>
      <c r="I66" s="8"/>
      <c r="J66" s="8"/>
      <c r="K66" s="8"/>
      <c r="L66" s="8"/>
      <c r="M66" s="8"/>
      <c r="N66" s="4"/>
    </row>
    <row r="67" spans="1:14" ht="16.3" x14ac:dyDescent="0.3">
      <c r="A67" t="s">
        <v>73</v>
      </c>
      <c r="B67" s="28">
        <f>H43</f>
        <v>3360</v>
      </c>
      <c r="C67" s="28">
        <f>I43*C63</f>
        <v>3840</v>
      </c>
      <c r="D67" s="28">
        <f>J43*D63</f>
        <v>8840</v>
      </c>
      <c r="E67" s="28">
        <f>K43*E63</f>
        <v>0</v>
      </c>
      <c r="F67" s="28">
        <f>L43*F63</f>
        <v>0</v>
      </c>
      <c r="G67" s="26">
        <f t="shared" si="4"/>
        <v>16040</v>
      </c>
      <c r="H67" s="8"/>
      <c r="I67" s="8"/>
      <c r="J67" s="8"/>
      <c r="K67" s="8"/>
      <c r="L67" s="8"/>
      <c r="M67" s="8"/>
      <c r="N67" s="4"/>
    </row>
    <row r="68" spans="1:14" x14ac:dyDescent="0.25">
      <c r="B68" s="1"/>
    </row>
    <row r="69" spans="1:14" x14ac:dyDescent="0.25">
      <c r="A69" s="9"/>
      <c r="B69" s="23"/>
    </row>
    <row r="70" spans="1:14" ht="19.05" x14ac:dyDescent="0.35">
      <c r="A70" s="25" t="s">
        <v>29</v>
      </c>
      <c r="B70" s="1"/>
    </row>
    <row r="71" spans="1:14" ht="15.65" customHeight="1" x14ac:dyDescent="0.3">
      <c r="A71" s="80" t="s">
        <v>85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4" ht="16.3" x14ac:dyDescent="0.3">
      <c r="A72" t="s">
        <v>29</v>
      </c>
      <c r="B72" s="94">
        <f>B60*24</f>
        <v>720</v>
      </c>
    </row>
    <row r="75" spans="1:14" ht="19.05" x14ac:dyDescent="0.35">
      <c r="A75" s="25" t="s">
        <v>47</v>
      </c>
      <c r="B75" s="28"/>
    </row>
    <row r="76" spans="1:14" ht="16.3" x14ac:dyDescent="0.3">
      <c r="A76" t="s">
        <v>69</v>
      </c>
      <c r="B76" s="28">
        <v>4525</v>
      </c>
    </row>
    <row r="77" spans="1:14" ht="16.3" x14ac:dyDescent="0.3">
      <c r="A77" t="s">
        <v>70</v>
      </c>
      <c r="B77" s="28">
        <v>4525</v>
      </c>
    </row>
    <row r="78" spans="1:14" ht="16.3" x14ac:dyDescent="0.3">
      <c r="A78" t="s">
        <v>47</v>
      </c>
      <c r="B78" s="28">
        <v>9045</v>
      </c>
    </row>
    <row r="81" spans="1:2" x14ac:dyDescent="0.25">
      <c r="A81" s="37" t="s">
        <v>71</v>
      </c>
      <c r="B81" s="38"/>
    </row>
    <row r="82" spans="1:2" x14ac:dyDescent="0.25">
      <c r="A82" s="38"/>
      <c r="B82" s="38" t="s">
        <v>45</v>
      </c>
    </row>
    <row r="83" spans="1:2" x14ac:dyDescent="0.25">
      <c r="A83" s="38"/>
      <c r="B83" s="38" t="s">
        <v>46</v>
      </c>
    </row>
  </sheetData>
  <mergeCells count="30">
    <mergeCell ref="A3:M4"/>
    <mergeCell ref="A49:M49"/>
    <mergeCell ref="B36:G36"/>
    <mergeCell ref="H36:M36"/>
    <mergeCell ref="B35:M35"/>
    <mergeCell ref="A8:A10"/>
    <mergeCell ref="B8:G8"/>
    <mergeCell ref="H8:M8"/>
    <mergeCell ref="B9:B10"/>
    <mergeCell ref="C9:F9"/>
    <mergeCell ref="G9:G10"/>
    <mergeCell ref="H9:H10"/>
    <mergeCell ref="I9:L9"/>
    <mergeCell ref="M9:M10"/>
    <mergeCell ref="A20:M20"/>
    <mergeCell ref="B40:M40"/>
    <mergeCell ref="B41:G41"/>
    <mergeCell ref="B51:G51"/>
    <mergeCell ref="H41:M41"/>
    <mergeCell ref="A11:M11"/>
    <mergeCell ref="A29:M30"/>
    <mergeCell ref="C61:F61"/>
    <mergeCell ref="G62:G63"/>
    <mergeCell ref="A58:M58"/>
    <mergeCell ref="A71:M71"/>
    <mergeCell ref="B52:G52"/>
    <mergeCell ref="B53:G53"/>
    <mergeCell ref="B54:G54"/>
    <mergeCell ref="B55:G55"/>
    <mergeCell ref="B56:G56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a xmlns="8c138521-a1df-46e3-9678-9250da89d3e9">Herramientas ASADAS</Categoria>
    <Todos xmlns="8c138521-a1df-46e3-9678-9250da89d3e9">Todos</Tod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1B933C9475B741A6DC3AE594A4AF9B" ma:contentTypeVersion="6" ma:contentTypeDescription="Crear nuevo documento." ma:contentTypeScope="" ma:versionID="66604adc05f5fcf0fd29e2cdc5e3727c">
  <xsd:schema xmlns:xsd="http://www.w3.org/2001/XMLSchema" xmlns:xs="http://www.w3.org/2001/XMLSchema" xmlns:p="http://schemas.microsoft.com/office/2006/metadata/properties" xmlns:ns2="8c138521-a1df-46e3-9678-9250da89d3e9" targetNamespace="http://schemas.microsoft.com/office/2006/metadata/properties" ma:root="true" ma:fieldsID="cd023eb5cd3758c7f6834df96ef4b4f7" ns2:_="">
    <xsd:import namespace="8c138521-a1df-46e3-9678-9250da89d3e9"/>
    <xsd:element name="properties">
      <xsd:complexType>
        <xsd:sequence>
          <xsd:element name="documentManagement">
            <xsd:complexType>
              <xsd:all>
                <xsd:element ref="ns2:Categoria" minOccurs="0"/>
                <xsd:element ref="ns2:Todo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38521-a1df-46e3-9678-9250da89d3e9" elementFormDefault="qualified">
    <xsd:import namespace="http://schemas.microsoft.com/office/2006/documentManagement/types"/>
    <xsd:import namespace="http://schemas.microsoft.com/office/infopath/2007/PartnerControls"/>
    <xsd:element name="Categoria" ma:index="8" nillable="true" ma:displayName="Categoría" ma:format="Dropdown" ma:internalName="Categoria">
      <xsd:simpleType>
        <xsd:restriction base="dms:Choice">
          <xsd:enumeration value="Actividades de Gestión"/>
          <xsd:enumeration value="Modelo de Gestión"/>
          <xsd:enumeration value="Reportes"/>
          <xsd:enumeration value="Herramientas ASADAS"/>
        </xsd:restriction>
      </xsd:simpleType>
    </xsd:element>
    <xsd:element name="Todos" ma:index="9" nillable="true" ma:displayName="Todos" ma:default="Todos" ma:hidden="true" ma:internalName="Todos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06B3A8-21B7-4B15-B2BB-5CBBCC7502D9}"/>
</file>

<file path=customXml/itemProps2.xml><?xml version="1.0" encoding="utf-8"?>
<ds:datastoreItem xmlns:ds="http://schemas.openxmlformats.org/officeDocument/2006/customXml" ds:itemID="{2A87D838-C9AB-4020-95EF-749D7AD200F2}"/>
</file>

<file path=customXml/itemProps3.xml><?xml version="1.0" encoding="utf-8"?>
<ds:datastoreItem xmlns:ds="http://schemas.openxmlformats.org/officeDocument/2006/customXml" ds:itemID="{2722AD63-407F-4219-800C-B23381C9F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Cálculo tarifa N3</vt:lpstr>
      <vt:lpstr>Explicación</vt:lpstr>
      <vt:lpstr>Cortayreco</vt:lpstr>
      <vt:lpstr>SIyNO</vt:lpstr>
      <vt:lpstr>SyN</vt:lpstr>
      <vt:lpstr>Tarifa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N3 - Calculadora facturacion ASADAS 2019 editable</dc:title>
  <dc:creator>Natalia Meza</dc:creator>
  <cp:lastModifiedBy>Natalia Meza</cp:lastModifiedBy>
  <dcterms:created xsi:type="dcterms:W3CDTF">2018-01-19T00:30:28Z</dcterms:created>
  <dcterms:modified xsi:type="dcterms:W3CDTF">2019-03-07T21:59:25Z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0x010100151B933C9475B741A6DC3AE594A4AF9B</vt:lpwstr>
  </property>
</Properties>
</file>